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Giderleri'!$A$1:$W$76</definedName>
  </definedNames>
  <calcPr fullCalcOnLoad="1"/>
</workbook>
</file>

<file path=xl/sharedStrings.xml><?xml version="1.0" encoding="utf-8"?>
<sst xmlns="http://schemas.openxmlformats.org/spreadsheetml/2006/main" count="274" uniqueCount="89">
  <si>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</si>
  <si>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</si>
  <si>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</si>
  <si>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</si>
  <si>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</si>
  <si>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</si>
  <si>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</si>
  <si>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</si>
  <si>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</si>
  <si>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</si>
  <si>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</si>
  <si>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</si>
  <si>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</si>
  <si>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</si>
  <si>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</si>
  <si>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</si>
  <si>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</si>
  <si>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</si>
  <si>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</si>
  <si>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</si>
  <si>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</si>
  <si>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</si>
  <si>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</si>
  <si>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HAZİNE YARDIMLARI</t>
  </si>
  <si>
    <t>KAR AMACI GÜTMEYEN KURULUŞLARA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</si>
  <si>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</si>
  <si>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</si>
  <si>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</si>
  <si>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</si>
  <si>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</si>
  <si>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</si>
  <si>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</si>
  <si>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</si>
  <si>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</si>
  <si>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</si>
  <si>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</si>
  <si>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</si>
  <si>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</si>
  <si>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</si>
  <si>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</si>
  <si>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</si>
  <si>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</si>
  <si>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</si>
  <si>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</si>
  <si>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</si>
  <si>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</si>
  <si>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</si>
  <si>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</si>
  <si>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</si>
  <si>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</si>
  <si>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</si>
  <si>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</si>
  <si>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</si>
  <si>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</si>
  <si>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</si>
  <si>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</si>
  <si>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</si>
  <si>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</si>
  <si>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</si>
  <si>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</si>
  <si>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</si>
  <si>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</si>
  <si>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</si>
  <si>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</si>
  <si>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</si>
  <si>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</si>
  <si>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</si>
  <si>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</si>
  <si>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</si>
  <si>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</si>
  <si>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>2020
GERÇEKLEŞME TOPLAMI</t>
  </si>
  <si>
    <t>2021
BAŞLANGIÇ ÖDENEĞİ</t>
  </si>
  <si>
    <t>2021 YILSONU GERÇEKLEŞME TAHMİNİ</t>
  </si>
  <si>
    <t>* =(2021 Yılı Ocak-Haziran Gerçekleşme-2020 Yılı Ocak-Haziran Gerçekleşme)/2020 Yılı Ocak-Haziran Gerçekleşme * 100 formülüyle hesaplanacaktır.</t>
  </si>
  <si>
    <t xml:space="preserve">** 2020 yılı için =2020 Yılı Ocak-Haziran Gerçekleşme/2020 Yılı Gerçekleşme Toplamı*100; 2021 yılı için =2021 Yılı Ocak-Haziran Gerçekleşme/2021 Yılı Başlangıç Ödeneği*100 formülüyle hesaplanacaktır.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</si>
  <si>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</si>
  <si>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</si>
  <si>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</si>
  <si>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</si>
  <si>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</si>
  <si>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</si>
  <si>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</si>
  <si>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</si>
  <si>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</si>
  <si>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BÜTÇE GİDERLERİ TOPLAMI</t>
  </si>
  <si>
    <t xml:space="preserve">GÖREVLENDİRME GİDERLERİ </t>
  </si>
  <si>
    <t>HANE HALKI VE İŞLETMELERE YAPILAN TRANSFERLER</t>
  </si>
  <si>
    <t xml:space="preserve">KURUM, İŞLETME VE HANE HALKINA YAPILAN SERMAYE TRANSFERLERİ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</si>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</sst>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84" fontId="8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 wrapText="1"/>
    </xf>
    <xf numFmtId="184" fontId="6" fillId="0" borderId="19" xfId="0" applyNumberFormat="1" applyFont="1" applyBorder="1" applyAlignment="1">
      <alignment horizontal="left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84" fontId="7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wrapText="1"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view="pageBreakPreview" zoomScale="70" zoomScaleNormal="70" zoomScaleSheetLayoutView="70" zoomScalePageLayoutView="0" workbookViewId="0" topLeftCell="A1">
      <pane xSplit="3" ySplit="4" topLeftCell="H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C1" sqref="C1:V1"/>
    </sheetView>
  </sheetViews>
  <sheetFormatPr defaultColWidth="9.00390625" defaultRowHeight="12.75"/>
  <cols>
    <col min="1" max="2" width="9.125" style="1" customWidth="1"/>
    <col min="3" max="3" width="84.25390625" style="1" customWidth="1"/>
    <col min="4" max="4" width="30.25390625" style="1" customWidth="1"/>
    <col min="5" max="5" width="19.00390625" style="1" customWidth="1"/>
    <col min="6" max="16" width="16.875" style="1" bestFit="1" customWidth="1"/>
    <col min="17" max="17" width="16.375" style="1" customWidth="1"/>
    <col min="18" max="19" width="18.875" style="1" bestFit="1" customWidth="1"/>
    <col min="20" max="20" width="16.75390625" style="1" bestFit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3" ht="20.25" customHeight="1">
      <c r="C1" s="41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33" t="s">
        <v>88</v>
      </c>
    </row>
    <row r="2" ht="16.5" thickBot="1">
      <c r="T2" s="1" t="s">
        <v>88</v>
      </c>
    </row>
    <row r="3" spans="1:23" ht="32.25" customHeight="1" thickBot="1">
      <c r="A3" s="50" t="s">
        <v>64</v>
      </c>
      <c r="B3" s="51"/>
      <c r="C3" s="44"/>
      <c r="D3" s="44" t="s">
        <v>70</v>
      </c>
      <c r="E3" s="44" t="s">
        <v>71</v>
      </c>
      <c r="F3" s="42" t="s">
        <v>0</v>
      </c>
      <c r="G3" s="43"/>
      <c r="H3" s="42" t="s">
        <v>1</v>
      </c>
      <c r="I3" s="43"/>
      <c r="J3" s="42" t="s">
        <v>2</v>
      </c>
      <c r="K3" s="43"/>
      <c r="L3" s="42" t="s">
        <v>3</v>
      </c>
      <c r="M3" s="43"/>
      <c r="N3" s="42" t="s">
        <v>4</v>
      </c>
      <c r="O3" s="43"/>
      <c r="P3" s="42" t="s">
        <v>5</v>
      </c>
      <c r="Q3" s="43"/>
      <c r="R3" s="42" t="s">
        <v>6</v>
      </c>
      <c r="S3" s="43"/>
      <c r="T3" s="44" t="s">
        <v>35</v>
      </c>
      <c r="U3" s="42" t="s">
        <v>36</v>
      </c>
      <c r="V3" s="43"/>
      <c r="W3" s="44" t="s">
        <v>72</v>
      </c>
    </row>
    <row r="4" spans="1:23" ht="31.5" customHeight="1" thickBot="1">
      <c r="A4" s="52"/>
      <c r="B4" s="53"/>
      <c r="C4" s="45"/>
      <c r="D4" s="45"/>
      <c r="E4" s="45"/>
      <c r="F4" s="3">
        <v>2020</v>
      </c>
      <c r="G4" s="3">
        <v>2021</v>
      </c>
      <c r="H4" s="3">
        <v>2020</v>
      </c>
      <c r="I4" s="3">
        <v>2021</v>
      </c>
      <c r="J4" s="3">
        <v>2020</v>
      </c>
      <c r="K4" s="3">
        <v>2021</v>
      </c>
      <c r="L4" s="3">
        <v>2020</v>
      </c>
      <c r="M4" s="3">
        <v>2021</v>
      </c>
      <c r="N4" s="3">
        <v>2020</v>
      </c>
      <c r="O4" s="3">
        <v>2021</v>
      </c>
      <c r="P4" s="3">
        <v>2020</v>
      </c>
      <c r="Q4" s="3">
        <v>2021</v>
      </c>
      <c r="R4" s="3">
        <v>2020</v>
      </c>
      <c r="S4" s="3">
        <v>2021</v>
      </c>
      <c r="T4" s="45"/>
      <c r="U4" s="3">
        <v>2020</v>
      </c>
      <c r="V4" s="3">
        <v>2021</v>
      </c>
      <c r="W4" s="45"/>
    </row>
    <row r="5" spans="1:23" s="2" customFormat="1" ht="31.5" customHeight="1">
      <c r="A5" s="47" t="s">
        <v>84</v>
      </c>
      <c r="B5" s="48"/>
      <c r="C5" s="49"/>
      <c r="D5" s="34">
        <f>SUM(D6+D15+D23+D33+D41+D49+D59+D66)</f>
        <v>3269760696.9499993</v>
      </c>
      <c r="E5" s="5">
        <f>SUM(E6+E15+E23+E33+E41+E49+E59+E66)</f>
        <v>2817504000</v>
      </c>
      <c r="F5" s="34">
        <f aca="true" t="shared" si="0" ref="F5:R5">SUM(F6+F15+F23+F33+F41+F49+F59+F66)</f>
        <v>218475196.69000003</v>
      </c>
      <c r="G5" s="34">
        <f t="shared" si="0"/>
        <v>39022287.489999995</v>
      </c>
      <c r="H5" s="34">
        <f t="shared" si="0"/>
        <v>272476059.83</v>
      </c>
      <c r="I5" s="34">
        <f t="shared" si="0"/>
        <v>247320777.59000003</v>
      </c>
      <c r="J5" s="34">
        <f t="shared" si="0"/>
        <v>336477115.19</v>
      </c>
      <c r="K5" s="34">
        <f t="shared" si="0"/>
        <v>309141006.42999995</v>
      </c>
      <c r="L5" s="34">
        <f t="shared" si="0"/>
        <v>236116952.92</v>
      </c>
      <c r="M5" s="34">
        <f t="shared" si="0"/>
        <v>305645944.31999993</v>
      </c>
      <c r="N5" s="34">
        <f t="shared" si="0"/>
        <v>209014876.76999998</v>
      </c>
      <c r="O5" s="34">
        <f t="shared" si="0"/>
        <v>226882875.89000002</v>
      </c>
      <c r="P5" s="34">
        <f t="shared" si="0"/>
        <v>200783488.64</v>
      </c>
      <c r="Q5" s="34">
        <f t="shared" si="0"/>
        <v>309634073.09</v>
      </c>
      <c r="R5" s="34">
        <f t="shared" si="0"/>
        <v>1473343690.04</v>
      </c>
      <c r="S5" s="34">
        <f>SUM(S6+S15+S23+S33+S41+S49+S59+S66)</f>
        <v>1437646964.81</v>
      </c>
      <c r="T5" s="55">
        <f>(S5-R5)/S5*100</f>
        <v>-2.48299659817511</v>
      </c>
      <c r="U5" s="34">
        <f>(R5/D5)*100</f>
        <v>45.059679487074405</v>
      </c>
      <c r="V5" s="34">
        <f>(S5/E5)*100</f>
        <v>51.025551864700105</v>
      </c>
      <c r="W5" s="5">
        <f>SUM(W6+W15+W23+W33+W41+W49+W59+W66)</f>
        <v>3961356000</v>
      </c>
    </row>
    <row r="6" spans="1:23" ht="21" customHeight="1">
      <c r="A6" s="20">
        <v>1</v>
      </c>
      <c r="B6" s="26"/>
      <c r="C6" s="12" t="s">
        <v>38</v>
      </c>
      <c r="D6" s="35">
        <f>SUM(D$7:D$14)</f>
        <v>42303249.77</v>
      </c>
      <c r="E6" s="4">
        <f>SUM(E$7:E$14)</f>
        <v>79278000</v>
      </c>
      <c r="F6" s="35">
        <f>SUM(F$7:F$14)</f>
        <v>7592708.71</v>
      </c>
      <c r="G6" s="35">
        <f aca="true" t="shared" si="1" ref="G6:P6">SUM(G$7:G$14)</f>
        <v>234523.91</v>
      </c>
      <c r="H6" s="35">
        <f>SUM(H$7:H$14)</f>
        <v>7325725.89</v>
      </c>
      <c r="I6" s="35">
        <f t="shared" si="1"/>
        <v>2886029.52</v>
      </c>
      <c r="J6" s="35">
        <f>SUM(J$7:J$14)</f>
        <v>6805429.33</v>
      </c>
      <c r="K6" s="35">
        <f t="shared" si="1"/>
        <v>2558221.5599999996</v>
      </c>
      <c r="L6" s="35">
        <f t="shared" si="1"/>
        <v>2921553.9099999997</v>
      </c>
      <c r="M6" s="35">
        <f>SUM(M$7:M$14)</f>
        <v>3919933.9299999997</v>
      </c>
      <c r="N6" s="35">
        <f t="shared" si="1"/>
        <v>2134436.92</v>
      </c>
      <c r="O6" s="35">
        <f t="shared" si="1"/>
        <v>2407146.31</v>
      </c>
      <c r="P6" s="35">
        <f t="shared" si="1"/>
        <v>2109195.0700000003</v>
      </c>
      <c r="Q6" s="35">
        <f>SUM(Q$7:Q$14)</f>
        <v>2605847.21</v>
      </c>
      <c r="R6" s="35">
        <f>F6+H6+J6+L6+N6+P6</f>
        <v>28889049.83</v>
      </c>
      <c r="S6" s="35">
        <f>G6+I6+K6+M6+O6+Q6</f>
        <v>14611702.440000001</v>
      </c>
      <c r="T6" s="56">
        <f>(S6-R6)/R6*100</f>
        <v>-49.42131179120196</v>
      </c>
      <c r="U6" s="34">
        <f>(R6/D6)*100</f>
        <v>68.290379550195</v>
      </c>
      <c r="V6" s="34">
        <f>(S6/E6)*100</f>
        <v>18.430967531976087</v>
      </c>
      <c r="W6" s="4">
        <f>SUM(W$7:W$14)</f>
        <v>48350000</v>
      </c>
    </row>
    <row r="7" spans="1:23" s="2" customFormat="1" ht="21" customHeight="1">
      <c r="A7" s="21">
        <v>1</v>
      </c>
      <c r="B7" s="27" t="s">
        <v>75</v>
      </c>
      <c r="C7" s="13" t="s">
        <v>7</v>
      </c>
      <c r="D7" s="34"/>
      <c r="E7" s="5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4">
        <f>F7+H7+J7+L7+N7+P7</f>
        <v>0</v>
      </c>
      <c r="S7" s="54">
        <f aca="true" t="shared" si="2" ref="S7:S14">G7+I7+K7+M7+O7+Q7</f>
        <v>0</v>
      </c>
      <c r="T7" s="57" t="s">
        <v>88</v>
      </c>
      <c r="U7" s="34" t="s">
        <v>88</v>
      </c>
      <c r="V7" s="34" t="s">
        <v>88</v>
      </c>
      <c r="W7" s="5"/>
    </row>
    <row r="8" spans="1:23" ht="21" customHeight="1">
      <c r="A8" s="21">
        <v>1</v>
      </c>
      <c r="B8" s="27" t="s">
        <v>76</v>
      </c>
      <c r="C8" s="13" t="s">
        <v>8</v>
      </c>
      <c r="D8" s="36"/>
      <c r="E8" s="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4">
        <f aca="true" t="shared" si="3" ref="R8:R14">F8+H8+J8+L8+N8+P8</f>
        <v>0</v>
      </c>
      <c r="S8" s="54">
        <f t="shared" si="2"/>
        <v>0</v>
      </c>
      <c r="T8" s="57" t="s">
        <v>88</v>
      </c>
      <c r="U8" s="34" t="s">
        <v>88</v>
      </c>
      <c r="V8" s="34" t="s">
        <v>88</v>
      </c>
      <c r="W8" s="6"/>
    </row>
    <row r="9" spans="1:23" ht="21" customHeight="1">
      <c r="A9" s="21">
        <v>1</v>
      </c>
      <c r="B9" s="27" t="s">
        <v>77</v>
      </c>
      <c r="C9" s="13" t="s">
        <v>9</v>
      </c>
      <c r="D9" s="36">
        <v>2097159.18</v>
      </c>
      <c r="E9" s="6">
        <v>2003000</v>
      </c>
      <c r="F9" s="36">
        <v>131154.79</v>
      </c>
      <c r="G9" s="36">
        <v>60708.59</v>
      </c>
      <c r="H9" s="36">
        <v>123577.83</v>
      </c>
      <c r="I9" s="36">
        <v>356567.56</v>
      </c>
      <c r="J9" s="36">
        <v>105873.32</v>
      </c>
      <c r="K9" s="36">
        <v>294685.01</v>
      </c>
      <c r="L9" s="36">
        <v>110970.59</v>
      </c>
      <c r="M9" s="36">
        <v>343464.76</v>
      </c>
      <c r="N9" s="36">
        <v>324410.52</v>
      </c>
      <c r="O9" s="36">
        <v>80240.73</v>
      </c>
      <c r="P9" s="36">
        <v>105215.2</v>
      </c>
      <c r="Q9" s="36">
        <v>64662.6</v>
      </c>
      <c r="R9" s="54">
        <f aca="true" t="shared" si="4" ref="R9:S11">F9+H9+J9+L9+N9+P9</f>
        <v>901202.25</v>
      </c>
      <c r="S9" s="54">
        <f t="shared" si="4"/>
        <v>1200329.25</v>
      </c>
      <c r="T9" s="57">
        <f>(S9-R9)/R9*100</f>
        <v>33.191994360866275</v>
      </c>
      <c r="U9" s="36">
        <f>(R9/D9)*100</f>
        <v>42.97252486098838</v>
      </c>
      <c r="V9" s="36">
        <f>(S9/E9)*100</f>
        <v>59.92657264103845</v>
      </c>
      <c r="W9" s="6">
        <v>1820000</v>
      </c>
    </row>
    <row r="10" spans="1:23" ht="21" customHeight="1">
      <c r="A10" s="21">
        <v>1</v>
      </c>
      <c r="B10" s="27" t="s">
        <v>78</v>
      </c>
      <c r="C10" s="13" t="s">
        <v>69</v>
      </c>
      <c r="D10" s="36"/>
      <c r="E10" s="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54">
        <f t="shared" si="4"/>
        <v>0</v>
      </c>
      <c r="S10" s="54">
        <f t="shared" si="4"/>
        <v>0</v>
      </c>
      <c r="T10" s="57" t="s">
        <v>88</v>
      </c>
      <c r="U10" s="36" t="s">
        <v>88</v>
      </c>
      <c r="V10" s="36" t="s">
        <v>88</v>
      </c>
      <c r="W10" s="6"/>
    </row>
    <row r="11" spans="1:23" ht="21" customHeight="1">
      <c r="A11" s="21">
        <v>1</v>
      </c>
      <c r="B11" s="27" t="s">
        <v>79</v>
      </c>
      <c r="C11" s="13" t="s">
        <v>10</v>
      </c>
      <c r="D11" s="36">
        <v>40206090.59</v>
      </c>
      <c r="E11" s="6">
        <v>77275000</v>
      </c>
      <c r="F11" s="36">
        <v>7461553.92</v>
      </c>
      <c r="G11" s="36">
        <v>173815.32</v>
      </c>
      <c r="H11" s="36">
        <v>7202148.06</v>
      </c>
      <c r="I11" s="36">
        <v>2529461.96</v>
      </c>
      <c r="J11" s="36">
        <v>6699556.01</v>
      </c>
      <c r="K11" s="36">
        <v>2263536.55</v>
      </c>
      <c r="L11" s="36">
        <v>2810583.32</v>
      </c>
      <c r="M11" s="36">
        <v>3576469.17</v>
      </c>
      <c r="N11" s="36">
        <v>1810026.4</v>
      </c>
      <c r="O11" s="36">
        <v>2326905.58</v>
      </c>
      <c r="P11" s="36">
        <v>2003979.87</v>
      </c>
      <c r="Q11" s="36">
        <v>2541184.61</v>
      </c>
      <c r="R11" s="54">
        <f t="shared" si="4"/>
        <v>27987847.580000002</v>
      </c>
      <c r="S11" s="54">
        <f t="shared" si="4"/>
        <v>13411373.19</v>
      </c>
      <c r="T11" s="57">
        <f>(S11-R11)/R11*100</f>
        <v>-52.08144123385997</v>
      </c>
      <c r="U11" s="36">
        <f>(R11/D11)*100</f>
        <v>69.61096482969448</v>
      </c>
      <c r="V11" s="36">
        <f>(S11/E11)*100</f>
        <v>17.355384263992235</v>
      </c>
      <c r="W11" s="6">
        <v>46530000</v>
      </c>
    </row>
    <row r="12" spans="1:23" ht="21" customHeight="1">
      <c r="A12" s="21">
        <v>1</v>
      </c>
      <c r="B12" s="27" t="s">
        <v>81</v>
      </c>
      <c r="C12" s="13" t="s">
        <v>39</v>
      </c>
      <c r="D12" s="36"/>
      <c r="E12" s="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54">
        <f t="shared" si="3"/>
        <v>0</v>
      </c>
      <c r="S12" s="54">
        <f t="shared" si="2"/>
        <v>0</v>
      </c>
      <c r="T12" s="57" t="s">
        <v>88</v>
      </c>
      <c r="U12" s="34" t="s">
        <v>88</v>
      </c>
      <c r="V12" s="34" t="s">
        <v>88</v>
      </c>
      <c r="W12" s="6"/>
    </row>
    <row r="13" spans="1:23" s="2" customFormat="1" ht="21" customHeight="1">
      <c r="A13" s="21">
        <v>1</v>
      </c>
      <c r="B13" s="27" t="s">
        <v>82</v>
      </c>
      <c r="C13" s="13" t="s">
        <v>40</v>
      </c>
      <c r="D13" s="34"/>
      <c r="E13" s="5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54">
        <f t="shared" si="3"/>
        <v>0</v>
      </c>
      <c r="S13" s="54">
        <f t="shared" si="2"/>
        <v>0</v>
      </c>
      <c r="T13" s="57" t="s">
        <v>88</v>
      </c>
      <c r="U13" s="34" t="s">
        <v>88</v>
      </c>
      <c r="V13" s="34" t="s">
        <v>88</v>
      </c>
      <c r="W13" s="5"/>
    </row>
    <row r="14" spans="1:23" ht="21" customHeight="1">
      <c r="A14" s="21">
        <v>1</v>
      </c>
      <c r="B14" s="27" t="s">
        <v>83</v>
      </c>
      <c r="C14" s="13" t="s">
        <v>41</v>
      </c>
      <c r="D14" s="36"/>
      <c r="E14" s="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54">
        <f t="shared" si="3"/>
        <v>0</v>
      </c>
      <c r="S14" s="54">
        <f t="shared" si="2"/>
        <v>0</v>
      </c>
      <c r="T14" s="57" t="s">
        <v>88</v>
      </c>
      <c r="U14" s="34" t="s">
        <v>88</v>
      </c>
      <c r="V14" s="34" t="s">
        <v>88</v>
      </c>
      <c r="W14" s="6"/>
    </row>
    <row r="15" spans="1:23" ht="21" customHeight="1">
      <c r="A15" s="22">
        <v>2</v>
      </c>
      <c r="B15" s="28"/>
      <c r="C15" s="14" t="s">
        <v>42</v>
      </c>
      <c r="D15" s="34">
        <f>SUM(D$16:D$22)</f>
        <v>5164359.37</v>
      </c>
      <c r="E15" s="5">
        <f aca="true" t="shared" si="5" ref="E15:W15">SUM(E$16:E$22)</f>
        <v>9145000</v>
      </c>
      <c r="F15" s="34">
        <f t="shared" si="5"/>
        <v>954806.11</v>
      </c>
      <c r="G15" s="34">
        <f t="shared" si="5"/>
        <v>40383.92</v>
      </c>
      <c r="H15" s="34">
        <f t="shared" si="5"/>
        <v>897248.2999999999</v>
      </c>
      <c r="I15" s="34">
        <f t="shared" si="5"/>
        <v>351482.75</v>
      </c>
      <c r="J15" s="34">
        <f t="shared" si="5"/>
        <v>798061.37</v>
      </c>
      <c r="K15" s="34">
        <f t="shared" si="5"/>
        <v>301710.34</v>
      </c>
      <c r="L15" s="34">
        <f t="shared" si="5"/>
        <v>345621.32999999996</v>
      </c>
      <c r="M15" s="34">
        <f t="shared" si="5"/>
        <v>451312.59</v>
      </c>
      <c r="N15" s="34">
        <f t="shared" si="5"/>
        <v>255204.84000000003</v>
      </c>
      <c r="O15" s="34">
        <f t="shared" si="5"/>
        <v>311820</v>
      </c>
      <c r="P15" s="34">
        <f t="shared" si="5"/>
        <v>273278.85000000003</v>
      </c>
      <c r="Q15" s="34">
        <f t="shared" si="5"/>
        <v>327532.66000000003</v>
      </c>
      <c r="R15" s="34">
        <f>F15+H15+J15+L15+N15+P15</f>
        <v>3524220.8</v>
      </c>
      <c r="S15" s="34">
        <f>G15+I15+K15+M15+O15+Q15</f>
        <v>1784242.2600000002</v>
      </c>
      <c r="T15" s="56">
        <f>(S15-R15)/R15*100</f>
        <v>-49.37200699797242</v>
      </c>
      <c r="U15" s="34">
        <f>(R15/D15)*100</f>
        <v>68.24119987606517</v>
      </c>
      <c r="V15" s="34">
        <f>(S15/E15)*100</f>
        <v>19.51057692728267</v>
      </c>
      <c r="W15" s="5">
        <f t="shared" si="5"/>
        <v>5655000</v>
      </c>
    </row>
    <row r="16" spans="1:23" ht="21" customHeight="1">
      <c r="A16" s="21">
        <v>2</v>
      </c>
      <c r="B16" s="27" t="s">
        <v>75</v>
      </c>
      <c r="C16" s="13" t="s">
        <v>7</v>
      </c>
      <c r="D16" s="36"/>
      <c r="E16" s="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 aca="true" t="shared" si="6" ref="R16:R74">F16+H16+J16+L16+N16+P16</f>
        <v>0</v>
      </c>
      <c r="S16" s="36">
        <f aca="true" t="shared" si="7" ref="S16:S74">G16+I16+K16+M16+O16+Q16</f>
        <v>0</v>
      </c>
      <c r="T16" s="56" t="s">
        <v>88</v>
      </c>
      <c r="U16" s="34" t="s">
        <v>88</v>
      </c>
      <c r="V16" s="34" t="s">
        <v>88</v>
      </c>
      <c r="W16" s="6"/>
    </row>
    <row r="17" spans="1:23" ht="21" customHeight="1">
      <c r="A17" s="21">
        <v>2</v>
      </c>
      <c r="B17" s="27" t="s">
        <v>76</v>
      </c>
      <c r="C17" s="13" t="s">
        <v>43</v>
      </c>
      <c r="D17" s="36"/>
      <c r="E17" s="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f t="shared" si="6"/>
        <v>0</v>
      </c>
      <c r="S17" s="36">
        <f t="shared" si="7"/>
        <v>0</v>
      </c>
      <c r="T17" s="56" t="s">
        <v>88</v>
      </c>
      <c r="U17" s="34" t="s">
        <v>88</v>
      </c>
      <c r="V17" s="34" t="s">
        <v>88</v>
      </c>
      <c r="W17" s="6"/>
    </row>
    <row r="18" spans="1:23" ht="21" customHeight="1">
      <c r="A18" s="21">
        <v>2</v>
      </c>
      <c r="B18" s="27" t="s">
        <v>77</v>
      </c>
      <c r="C18" s="13" t="s">
        <v>9</v>
      </c>
      <c r="D18" s="36">
        <v>329949.39</v>
      </c>
      <c r="E18" s="6">
        <v>359000</v>
      </c>
      <c r="F18" s="36">
        <v>33713.86</v>
      </c>
      <c r="G18" s="36">
        <v>18387.2</v>
      </c>
      <c r="H18" s="36">
        <v>28701.96</v>
      </c>
      <c r="I18" s="36">
        <v>38358.87</v>
      </c>
      <c r="J18" s="36">
        <v>25474.41</v>
      </c>
      <c r="K18" s="36">
        <v>22024.39</v>
      </c>
      <c r="L18" s="36">
        <v>26992.73</v>
      </c>
      <c r="M18" s="36">
        <v>16910.39</v>
      </c>
      <c r="N18" s="36">
        <v>34494.86</v>
      </c>
      <c r="O18" s="36">
        <v>19724.37</v>
      </c>
      <c r="P18" s="36">
        <v>25685.56</v>
      </c>
      <c r="Q18" s="36">
        <v>16328.26</v>
      </c>
      <c r="R18" s="36">
        <f t="shared" si="6"/>
        <v>175063.38</v>
      </c>
      <c r="S18" s="36">
        <f t="shared" si="7"/>
        <v>131733.48</v>
      </c>
      <c r="T18" s="57">
        <f>(S18-R18)/R18*100</f>
        <v>-24.75097875980687</v>
      </c>
      <c r="U18" s="36">
        <f>(R18/D18)*100</f>
        <v>53.0576462044679</v>
      </c>
      <c r="V18" s="36">
        <f>(S18/E18)*100</f>
        <v>36.69456267409471</v>
      </c>
      <c r="W18" s="6">
        <v>350000</v>
      </c>
    </row>
    <row r="19" spans="1:23" s="2" customFormat="1" ht="21" customHeight="1">
      <c r="A19" s="21">
        <v>2</v>
      </c>
      <c r="B19" s="27" t="s">
        <v>78</v>
      </c>
      <c r="C19" s="13" t="s">
        <v>69</v>
      </c>
      <c r="D19" s="34"/>
      <c r="E19" s="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6">
        <f t="shared" si="6"/>
        <v>0</v>
      </c>
      <c r="S19" s="36">
        <f t="shared" si="7"/>
        <v>0</v>
      </c>
      <c r="T19" s="57" t="s">
        <v>88</v>
      </c>
      <c r="U19" s="36" t="s">
        <v>88</v>
      </c>
      <c r="V19" s="36" t="s">
        <v>88</v>
      </c>
      <c r="W19" s="5"/>
    </row>
    <row r="20" spans="1:23" ht="21" customHeight="1">
      <c r="A20" s="21">
        <v>2</v>
      </c>
      <c r="B20" s="27" t="s">
        <v>79</v>
      </c>
      <c r="C20" s="13" t="s">
        <v>10</v>
      </c>
      <c r="D20" s="36">
        <v>4834409.98</v>
      </c>
      <c r="E20" s="6">
        <v>8786000</v>
      </c>
      <c r="F20" s="36">
        <v>921092.25</v>
      </c>
      <c r="G20" s="36">
        <v>21996.72</v>
      </c>
      <c r="H20" s="36">
        <v>868546.34</v>
      </c>
      <c r="I20" s="36">
        <v>313123.88</v>
      </c>
      <c r="J20" s="36">
        <v>772586.96</v>
      </c>
      <c r="K20" s="36">
        <v>279685.95</v>
      </c>
      <c r="L20" s="36">
        <v>318628.6</v>
      </c>
      <c r="M20" s="36">
        <v>434402.2</v>
      </c>
      <c r="N20" s="36">
        <v>220709.98</v>
      </c>
      <c r="O20" s="36">
        <v>292095.63</v>
      </c>
      <c r="P20" s="36">
        <v>247593.29</v>
      </c>
      <c r="Q20" s="36">
        <v>311204.4</v>
      </c>
      <c r="R20" s="36">
        <f t="shared" si="6"/>
        <v>3349157.42</v>
      </c>
      <c r="S20" s="36">
        <f t="shared" si="7"/>
        <v>1652508.7799999998</v>
      </c>
      <c r="T20" s="57">
        <f>(S20-R20)/R20*100</f>
        <v>-50.658969622275926</v>
      </c>
      <c r="U20" s="36">
        <f>(R20/D20)*100</f>
        <v>69.27748026864697</v>
      </c>
      <c r="V20" s="36">
        <f>(S20/E20)*100</f>
        <v>18.808431368085586</v>
      </c>
      <c r="W20" s="6">
        <v>5305000</v>
      </c>
    </row>
    <row r="21" spans="1:23" ht="21" customHeight="1">
      <c r="A21" s="21">
        <v>2</v>
      </c>
      <c r="B21" s="27" t="s">
        <v>81</v>
      </c>
      <c r="C21" s="13" t="s">
        <v>39</v>
      </c>
      <c r="D21" s="36"/>
      <c r="E21" s="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>
        <f t="shared" si="6"/>
        <v>0</v>
      </c>
      <c r="S21" s="36">
        <f t="shared" si="7"/>
        <v>0</v>
      </c>
      <c r="T21" s="56" t="s">
        <v>88</v>
      </c>
      <c r="U21" s="34" t="s">
        <v>88</v>
      </c>
      <c r="V21" s="34" t="s">
        <v>88</v>
      </c>
      <c r="W21" s="6"/>
    </row>
    <row r="22" spans="1:23" ht="21" customHeight="1">
      <c r="A22" s="21">
        <v>2</v>
      </c>
      <c r="B22" s="27" t="s">
        <v>83</v>
      </c>
      <c r="C22" s="13" t="s">
        <v>41</v>
      </c>
      <c r="D22" s="36"/>
      <c r="E22" s="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f t="shared" si="6"/>
        <v>0</v>
      </c>
      <c r="S22" s="36">
        <f t="shared" si="7"/>
        <v>0</v>
      </c>
      <c r="T22" s="56" t="s">
        <v>88</v>
      </c>
      <c r="U22" s="34" t="s">
        <v>88</v>
      </c>
      <c r="V22" s="34" t="s">
        <v>88</v>
      </c>
      <c r="W22" s="6"/>
    </row>
    <row r="23" spans="1:23" s="2" customFormat="1" ht="21" customHeight="1">
      <c r="A23" s="23">
        <v>3</v>
      </c>
      <c r="B23" s="29"/>
      <c r="C23" s="15" t="s">
        <v>44</v>
      </c>
      <c r="D23" s="34">
        <f>SUM(D$24:D$32)</f>
        <v>2548534761.9999995</v>
      </c>
      <c r="E23" s="5">
        <f aca="true" t="shared" si="8" ref="E23:W23">SUM(E$24:E$32)</f>
        <v>2047501000</v>
      </c>
      <c r="F23" s="34">
        <f t="shared" si="8"/>
        <v>209635905.57000002</v>
      </c>
      <c r="G23" s="34">
        <f t="shared" si="8"/>
        <v>38747379.66</v>
      </c>
      <c r="H23" s="34">
        <f>SUM(H$24:H$32)</f>
        <v>242180718.09</v>
      </c>
      <c r="I23" s="34">
        <f t="shared" si="8"/>
        <v>240072537.45000002</v>
      </c>
      <c r="J23" s="34">
        <f t="shared" si="8"/>
        <v>283737922.78000003</v>
      </c>
      <c r="K23" s="34">
        <f t="shared" si="8"/>
        <v>265916413.82</v>
      </c>
      <c r="L23" s="34">
        <f t="shared" si="8"/>
        <v>195202046.11999997</v>
      </c>
      <c r="M23" s="34">
        <f t="shared" si="8"/>
        <v>267579003.64999998</v>
      </c>
      <c r="N23" s="34">
        <f t="shared" si="8"/>
        <v>174107327.72</v>
      </c>
      <c r="O23" s="34">
        <f t="shared" si="8"/>
        <v>212494869.10000002</v>
      </c>
      <c r="P23" s="34">
        <f t="shared" si="8"/>
        <v>178825818.59</v>
      </c>
      <c r="Q23" s="34">
        <f t="shared" si="8"/>
        <v>255399667.32</v>
      </c>
      <c r="R23" s="34">
        <f t="shared" si="6"/>
        <v>1283689738.87</v>
      </c>
      <c r="S23" s="34">
        <f t="shared" si="7"/>
        <v>1280209871</v>
      </c>
      <c r="T23" s="56">
        <f>(S23-R23)/R23*100</f>
        <v>-0.27108325046386417</v>
      </c>
      <c r="U23" s="34">
        <f>(R23/D23)*100</f>
        <v>50.36971667055488</v>
      </c>
      <c r="V23" s="34">
        <f>(S23/E23)*100</f>
        <v>62.52548208767663</v>
      </c>
      <c r="W23" s="5">
        <f t="shared" si="8"/>
        <v>3143172000</v>
      </c>
    </row>
    <row r="24" spans="1:23" ht="21" customHeight="1">
      <c r="A24" s="21">
        <v>3</v>
      </c>
      <c r="B24" s="27" t="s">
        <v>75</v>
      </c>
      <c r="C24" s="13" t="s">
        <v>11</v>
      </c>
      <c r="D24" s="36">
        <f>544648481.09</f>
        <v>544648481.09</v>
      </c>
      <c r="E24" s="6">
        <v>425778000</v>
      </c>
      <c r="F24" s="36">
        <v>50612956.99</v>
      </c>
      <c r="G24" s="36">
        <v>8802968.04</v>
      </c>
      <c r="H24" s="36">
        <v>59457726.85</v>
      </c>
      <c r="I24" s="36">
        <v>46289001.1</v>
      </c>
      <c r="J24" s="36">
        <v>70766603.09</v>
      </c>
      <c r="K24" s="36">
        <v>55362321.75</v>
      </c>
      <c r="L24" s="36">
        <v>48045842.32</v>
      </c>
      <c r="M24" s="36">
        <v>57065510.51</v>
      </c>
      <c r="N24" s="36">
        <v>27646909.27</v>
      </c>
      <c r="O24" s="36">
        <v>36142599.07</v>
      </c>
      <c r="P24" s="36">
        <v>35398125.5</v>
      </c>
      <c r="Q24" s="36">
        <v>52508503.78</v>
      </c>
      <c r="R24" s="36">
        <f t="shared" si="6"/>
        <v>291928164.02</v>
      </c>
      <c r="S24" s="36">
        <f t="shared" si="7"/>
        <v>256170904.25</v>
      </c>
      <c r="T24" s="57">
        <f>(S24-R24)/R24*100</f>
        <v>-12.248650242444663</v>
      </c>
      <c r="U24" s="36">
        <f>(R24/D24)*100</f>
        <v>53.599371733446645</v>
      </c>
      <c r="V24" s="36">
        <f>(S24/E24)*100</f>
        <v>60.16536886593483</v>
      </c>
      <c r="W24" s="6">
        <v>634950000</v>
      </c>
    </row>
    <row r="25" spans="1:23" ht="21" customHeight="1">
      <c r="A25" s="21">
        <v>3</v>
      </c>
      <c r="B25" s="27" t="s">
        <v>76</v>
      </c>
      <c r="C25" s="13" t="s">
        <v>12</v>
      </c>
      <c r="D25" s="36">
        <f>136715076.85+1481557780.6+136799654.25+321878.59</f>
        <v>1755394390.2899997</v>
      </c>
      <c r="E25" s="6">
        <v>1296506000</v>
      </c>
      <c r="F25" s="36">
        <v>154320586.75</v>
      </c>
      <c r="G25" s="36">
        <v>29114417.56</v>
      </c>
      <c r="H25" s="36">
        <v>165203289.39</v>
      </c>
      <c r="I25" s="36">
        <v>171724548.65</v>
      </c>
      <c r="J25" s="36">
        <v>194832300.4</v>
      </c>
      <c r="K25" s="36">
        <v>174427874.3</v>
      </c>
      <c r="L25" s="36">
        <v>131892425.35</v>
      </c>
      <c r="M25" s="36">
        <v>181727343.64</v>
      </c>
      <c r="N25" s="36">
        <v>127039491.31</v>
      </c>
      <c r="O25" s="36">
        <v>150750954.93</v>
      </c>
      <c r="P25" s="36">
        <v>126572447.94</v>
      </c>
      <c r="Q25" s="36">
        <v>178935384.9</v>
      </c>
      <c r="R25" s="36">
        <f t="shared" si="6"/>
        <v>899860541.1400001</v>
      </c>
      <c r="S25" s="36">
        <f t="shared" si="7"/>
        <v>886680523.9799999</v>
      </c>
      <c r="T25" s="57">
        <f>(S25-R25)/R25*100</f>
        <v>-1.4646733085221104</v>
      </c>
      <c r="U25" s="36">
        <f>(R25/D25)*100</f>
        <v>51.262584984753126</v>
      </c>
      <c r="V25" s="36">
        <f>(S25/E25)*100</f>
        <v>68.3900054438622</v>
      </c>
      <c r="W25" s="6">
        <v>2140063000</v>
      </c>
    </row>
    <row r="26" spans="1:23" ht="21" customHeight="1">
      <c r="A26" s="21">
        <v>3</v>
      </c>
      <c r="B26" s="27" t="s">
        <v>77</v>
      </c>
      <c r="C26" s="13" t="s">
        <v>13</v>
      </c>
      <c r="D26" s="36">
        <f>1361547.04+17955.97</f>
        <v>1379503.01</v>
      </c>
      <c r="E26" s="6">
        <v>3579000</v>
      </c>
      <c r="F26" s="36">
        <v>85934.77</v>
      </c>
      <c r="G26" s="36">
        <v>18250.76</v>
      </c>
      <c r="H26" s="36">
        <v>153673.68</v>
      </c>
      <c r="I26" s="36">
        <v>133184.56</v>
      </c>
      <c r="J26" s="36">
        <v>119576.82</v>
      </c>
      <c r="K26" s="36">
        <v>157068.91</v>
      </c>
      <c r="L26" s="36">
        <v>151341.13</v>
      </c>
      <c r="M26" s="36">
        <v>229140.81</v>
      </c>
      <c r="N26" s="36">
        <v>19092.63</v>
      </c>
      <c r="O26" s="36">
        <v>131392.49</v>
      </c>
      <c r="P26" s="36">
        <v>49209.71</v>
      </c>
      <c r="Q26" s="36">
        <v>496523.09</v>
      </c>
      <c r="R26" s="36">
        <f t="shared" si="6"/>
        <v>578828.74</v>
      </c>
      <c r="S26" s="36">
        <f t="shared" si="7"/>
        <v>1165560.62</v>
      </c>
      <c r="T26" s="57">
        <f>(S26-R26)/R26*100</f>
        <v>101.36536758696539</v>
      </c>
      <c r="U26" s="36">
        <f>(R26/D26)*100</f>
        <v>41.959222691366215</v>
      </c>
      <c r="V26" s="36">
        <f>(S26/E26)*100</f>
        <v>32.566656049175755</v>
      </c>
      <c r="W26" s="6">
        <v>3290000</v>
      </c>
    </row>
    <row r="27" spans="1:23" ht="21" customHeight="1">
      <c r="A27" s="21">
        <v>3</v>
      </c>
      <c r="B27" s="27" t="s">
        <v>78</v>
      </c>
      <c r="C27" s="13" t="s">
        <v>14</v>
      </c>
      <c r="D27" s="36">
        <f>404304.93+498956.4+2533.2+9398.43</f>
        <v>915192.9600000001</v>
      </c>
      <c r="E27" s="6">
        <v>6113000</v>
      </c>
      <c r="F27" s="36">
        <v>99391.27</v>
      </c>
      <c r="G27" s="36">
        <v>30935.84</v>
      </c>
      <c r="H27" s="36">
        <v>62924.47</v>
      </c>
      <c r="I27" s="36">
        <v>170871.27</v>
      </c>
      <c r="J27" s="36">
        <v>124680.54</v>
      </c>
      <c r="K27" s="36">
        <v>362278.33</v>
      </c>
      <c r="L27" s="36">
        <v>44724.68</v>
      </c>
      <c r="M27" s="36">
        <v>201732.9</v>
      </c>
      <c r="N27" s="36">
        <v>48349.21</v>
      </c>
      <c r="O27" s="36">
        <v>98956.54</v>
      </c>
      <c r="P27" s="36">
        <v>106419.18</v>
      </c>
      <c r="Q27" s="36">
        <v>95243.39</v>
      </c>
      <c r="R27" s="36">
        <f t="shared" si="6"/>
        <v>486489.35</v>
      </c>
      <c r="S27" s="36">
        <f t="shared" si="7"/>
        <v>960018.27</v>
      </c>
      <c r="T27" s="57">
        <f>(S27-R27)/R27*100</f>
        <v>97.33592729213909</v>
      </c>
      <c r="U27" s="36">
        <f>(R27/D27)*100</f>
        <v>53.157024940401634</v>
      </c>
      <c r="V27" s="36">
        <f>(S27/E27)*100</f>
        <v>15.704535743497464</v>
      </c>
      <c r="W27" s="6">
        <v>3604000</v>
      </c>
    </row>
    <row r="28" spans="1:23" ht="21" customHeight="1">
      <c r="A28" s="21">
        <v>3</v>
      </c>
      <c r="B28" s="27" t="s">
        <v>79</v>
      </c>
      <c r="C28" s="13" t="s">
        <v>15</v>
      </c>
      <c r="D28" s="36">
        <f>30302301.95+94842650.5+202881.99+113063920.82</f>
        <v>238411755.26</v>
      </c>
      <c r="E28" s="6">
        <v>297541000</v>
      </c>
      <c r="F28" s="36">
        <v>3989846.32</v>
      </c>
      <c r="G28" s="36">
        <v>617688.56</v>
      </c>
      <c r="H28" s="36">
        <v>16433285.94</v>
      </c>
      <c r="I28" s="36">
        <v>20539143.91</v>
      </c>
      <c r="J28" s="36">
        <v>17389212.38</v>
      </c>
      <c r="K28" s="36">
        <v>34520320.82</v>
      </c>
      <c r="L28" s="36">
        <v>14714925.42</v>
      </c>
      <c r="M28" s="36">
        <v>27158696.2</v>
      </c>
      <c r="N28" s="36">
        <v>19087636.95</v>
      </c>
      <c r="O28" s="36">
        <v>24635398.84</v>
      </c>
      <c r="P28" s="36">
        <v>16309082.96</v>
      </c>
      <c r="Q28" s="36">
        <v>22279710.72</v>
      </c>
      <c r="R28" s="36">
        <f t="shared" si="6"/>
        <v>87923989.97</v>
      </c>
      <c r="S28" s="36">
        <f t="shared" si="7"/>
        <v>129750959.05</v>
      </c>
      <c r="T28" s="57">
        <f>(S28-R28)/R28*100</f>
        <v>47.57173678568446</v>
      </c>
      <c r="U28" s="36">
        <f>(R28/D28)*100</f>
        <v>36.87904980780603</v>
      </c>
      <c r="V28" s="36">
        <f>(S28/E28)*100</f>
        <v>43.607757939241985</v>
      </c>
      <c r="W28" s="6">
        <v>347052000</v>
      </c>
    </row>
    <row r="29" spans="1:23" s="2" customFormat="1" ht="21" customHeight="1">
      <c r="A29" s="21">
        <v>3</v>
      </c>
      <c r="B29" s="27" t="s">
        <v>80</v>
      </c>
      <c r="C29" s="13" t="s">
        <v>16</v>
      </c>
      <c r="D29" s="36">
        <f>13217.61+16751.86</f>
        <v>29969.47</v>
      </c>
      <c r="E29" s="6">
        <v>606000</v>
      </c>
      <c r="F29" s="36">
        <v>0</v>
      </c>
      <c r="G29" s="36">
        <v>0</v>
      </c>
      <c r="H29" s="36">
        <v>313.47</v>
      </c>
      <c r="I29" s="36">
        <v>0</v>
      </c>
      <c r="J29" s="36">
        <v>4998.5</v>
      </c>
      <c r="K29" s="36">
        <v>0</v>
      </c>
      <c r="L29" s="36">
        <v>0</v>
      </c>
      <c r="M29" s="36">
        <v>2508.12</v>
      </c>
      <c r="N29" s="36">
        <v>2750</v>
      </c>
      <c r="O29" s="36">
        <v>6000</v>
      </c>
      <c r="P29" s="36">
        <v>0</v>
      </c>
      <c r="Q29" s="36">
        <v>925</v>
      </c>
      <c r="R29" s="36">
        <f t="shared" si="6"/>
        <v>8061.97</v>
      </c>
      <c r="S29" s="36">
        <f t="shared" si="7"/>
        <v>9433.119999999999</v>
      </c>
      <c r="T29" s="57">
        <f>(S29-R29)/R29*100</f>
        <v>17.007629648832715</v>
      </c>
      <c r="U29" s="36">
        <f>(R29/D29)*100</f>
        <v>26.900609186615583</v>
      </c>
      <c r="V29" s="36">
        <f>(S29/E29)*100</f>
        <v>1.5566204620462045</v>
      </c>
      <c r="W29" s="6">
        <v>114000</v>
      </c>
    </row>
    <row r="30" spans="1:23" ht="21" customHeight="1">
      <c r="A30" s="21">
        <v>3</v>
      </c>
      <c r="B30" s="27" t="s">
        <v>81</v>
      </c>
      <c r="C30" s="13" t="s">
        <v>17</v>
      </c>
      <c r="D30" s="36">
        <f>5412791.76+35316.76</f>
        <v>5448108.52</v>
      </c>
      <c r="E30" s="6">
        <v>12327000</v>
      </c>
      <c r="F30" s="36">
        <v>493549.16</v>
      </c>
      <c r="G30" s="36">
        <v>150112.22</v>
      </c>
      <c r="H30" s="36">
        <v>729888.96</v>
      </c>
      <c r="I30" s="36">
        <v>1080243.91</v>
      </c>
      <c r="J30" s="36">
        <v>396094.14</v>
      </c>
      <c r="K30" s="36">
        <v>927518.48</v>
      </c>
      <c r="L30" s="36">
        <v>309349.67</v>
      </c>
      <c r="M30" s="36">
        <v>1064921.52</v>
      </c>
      <c r="N30" s="36">
        <v>189457.32</v>
      </c>
      <c r="O30" s="36">
        <v>656547.36</v>
      </c>
      <c r="P30" s="36">
        <v>362508.38</v>
      </c>
      <c r="Q30" s="36">
        <v>957292.67</v>
      </c>
      <c r="R30" s="36">
        <f t="shared" si="6"/>
        <v>2480847.6299999994</v>
      </c>
      <c r="S30" s="36">
        <f t="shared" si="7"/>
        <v>4836636.16</v>
      </c>
      <c r="T30" s="57">
        <f>(S30-R30)/R30*100</f>
        <v>94.95901729361755</v>
      </c>
      <c r="U30" s="36">
        <f>(R30/D30)*100</f>
        <v>45.53594372969648</v>
      </c>
      <c r="V30" s="36">
        <f>(S30/E30)*100</f>
        <v>39.236117141234686</v>
      </c>
      <c r="W30" s="6">
        <v>11726000</v>
      </c>
    </row>
    <row r="31" spans="1:23" ht="21" customHeight="1">
      <c r="A31" s="21">
        <v>3</v>
      </c>
      <c r="B31" s="27" t="s">
        <v>82</v>
      </c>
      <c r="C31" s="13" t="s">
        <v>18</v>
      </c>
      <c r="D31" s="36">
        <f>809288.54+1498072.86</f>
        <v>2307361.4000000004</v>
      </c>
      <c r="E31" s="6">
        <v>5051000</v>
      </c>
      <c r="F31" s="36">
        <v>33640.31</v>
      </c>
      <c r="G31" s="36">
        <v>13006.68</v>
      </c>
      <c r="H31" s="36">
        <v>139615.33</v>
      </c>
      <c r="I31" s="36">
        <v>135544.05</v>
      </c>
      <c r="J31" s="36">
        <v>104456.91</v>
      </c>
      <c r="K31" s="36">
        <v>159031.23</v>
      </c>
      <c r="L31" s="36">
        <v>43437.55</v>
      </c>
      <c r="M31" s="36">
        <v>129149.95</v>
      </c>
      <c r="N31" s="36">
        <v>73641.03</v>
      </c>
      <c r="O31" s="36">
        <v>73019.87</v>
      </c>
      <c r="P31" s="36">
        <v>28024.92</v>
      </c>
      <c r="Q31" s="36">
        <v>126083.77</v>
      </c>
      <c r="R31" s="36">
        <f t="shared" si="6"/>
        <v>422816.05</v>
      </c>
      <c r="S31" s="36">
        <f t="shared" si="7"/>
        <v>635835.5499999999</v>
      </c>
      <c r="T31" s="57">
        <f>(S31-R31)/R31*100</f>
        <v>50.381129098576075</v>
      </c>
      <c r="U31" s="36">
        <f>(R31/D31)*100</f>
        <v>18.32465646690631</v>
      </c>
      <c r="V31" s="36">
        <f>(S31/E31)*100</f>
        <v>12.58831023559691</v>
      </c>
      <c r="W31" s="6">
        <v>2373000</v>
      </c>
    </row>
    <row r="32" spans="1:23" ht="21" customHeight="1">
      <c r="A32" s="21">
        <v>3</v>
      </c>
      <c r="B32" s="27" t="s">
        <v>83</v>
      </c>
      <c r="C32" s="13" t="s">
        <v>19</v>
      </c>
      <c r="D32" s="36"/>
      <c r="E32" s="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f t="shared" si="6"/>
        <v>0</v>
      </c>
      <c r="S32" s="36">
        <f t="shared" si="7"/>
        <v>0</v>
      </c>
      <c r="T32" s="56" t="s">
        <v>88</v>
      </c>
      <c r="U32" s="34" t="s">
        <v>88</v>
      </c>
      <c r="V32" s="34" t="s">
        <v>88</v>
      </c>
      <c r="W32" s="6"/>
    </row>
    <row r="33" spans="1:23" s="2" customFormat="1" ht="21" customHeight="1">
      <c r="A33" s="23">
        <v>4</v>
      </c>
      <c r="B33" s="29"/>
      <c r="C33" s="15" t="s">
        <v>45</v>
      </c>
      <c r="D33" s="34">
        <f aca="true" t="shared" si="9" ref="D33:Q33">SUM(D$34:D$40)</f>
        <v>0</v>
      </c>
      <c r="E33" s="5">
        <f t="shared" si="9"/>
        <v>0</v>
      </c>
      <c r="F33" s="34">
        <f t="shared" si="9"/>
        <v>0</v>
      </c>
      <c r="G33" s="34">
        <f>SUM(G$34:G$40)</f>
        <v>0</v>
      </c>
      <c r="H33" s="34">
        <f t="shared" si="9"/>
        <v>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0</v>
      </c>
      <c r="S33" s="34">
        <f t="shared" si="7"/>
        <v>0</v>
      </c>
      <c r="T33" s="56">
        <v>0</v>
      </c>
      <c r="U33" s="34">
        <v>0</v>
      </c>
      <c r="V33" s="34">
        <v>0</v>
      </c>
      <c r="W33" s="5">
        <f>SUM(W$34:W$40)</f>
        <v>0</v>
      </c>
    </row>
    <row r="34" spans="1:23" ht="21" customHeight="1">
      <c r="A34" s="21">
        <v>4</v>
      </c>
      <c r="B34" s="27" t="s">
        <v>75</v>
      </c>
      <c r="C34" s="13" t="s">
        <v>46</v>
      </c>
      <c r="D34" s="36"/>
      <c r="E34" s="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f t="shared" si="6"/>
        <v>0</v>
      </c>
      <c r="S34" s="36">
        <f t="shared" si="7"/>
        <v>0</v>
      </c>
      <c r="T34" s="56" t="s">
        <v>88</v>
      </c>
      <c r="U34" s="34" t="s">
        <v>88</v>
      </c>
      <c r="V34" s="34" t="s">
        <v>88</v>
      </c>
      <c r="W34" s="6"/>
    </row>
    <row r="35" spans="1:23" s="2" customFormat="1" ht="21" customHeight="1">
      <c r="A35" s="21">
        <v>4</v>
      </c>
      <c r="B35" s="27" t="s">
        <v>76</v>
      </c>
      <c r="C35" s="13" t="s">
        <v>20</v>
      </c>
      <c r="D35" s="34"/>
      <c r="E35" s="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6">
        <f t="shared" si="6"/>
        <v>0</v>
      </c>
      <c r="S35" s="36">
        <f t="shared" si="7"/>
        <v>0</v>
      </c>
      <c r="T35" s="56" t="s">
        <v>88</v>
      </c>
      <c r="U35" s="34" t="s">
        <v>88</v>
      </c>
      <c r="V35" s="34" t="s">
        <v>88</v>
      </c>
      <c r="W35" s="5"/>
    </row>
    <row r="36" spans="1:23" ht="21" customHeight="1">
      <c r="A36" s="21">
        <v>4</v>
      </c>
      <c r="B36" s="27" t="s">
        <v>77</v>
      </c>
      <c r="C36" s="13" t="s">
        <v>21</v>
      </c>
      <c r="D36" s="36"/>
      <c r="E36" s="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f t="shared" si="6"/>
        <v>0</v>
      </c>
      <c r="S36" s="36">
        <f t="shared" si="7"/>
        <v>0</v>
      </c>
      <c r="T36" s="56" t="s">
        <v>88</v>
      </c>
      <c r="U36" s="34" t="s">
        <v>88</v>
      </c>
      <c r="V36" s="34" t="s">
        <v>88</v>
      </c>
      <c r="W36" s="6"/>
    </row>
    <row r="37" spans="1:23" ht="21" customHeight="1">
      <c r="A37" s="21">
        <v>4</v>
      </c>
      <c r="B37" s="27" t="s">
        <v>78</v>
      </c>
      <c r="C37" s="13" t="s">
        <v>22</v>
      </c>
      <c r="D37" s="36"/>
      <c r="E37" s="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f t="shared" si="6"/>
        <v>0</v>
      </c>
      <c r="S37" s="36">
        <f t="shared" si="7"/>
        <v>0</v>
      </c>
      <c r="T37" s="56" t="s">
        <v>88</v>
      </c>
      <c r="U37" s="34" t="s">
        <v>88</v>
      </c>
      <c r="V37" s="34" t="s">
        <v>88</v>
      </c>
      <c r="W37" s="6"/>
    </row>
    <row r="38" spans="1:23" ht="21" customHeight="1">
      <c r="A38" s="21">
        <v>4</v>
      </c>
      <c r="B38" s="27" t="s">
        <v>79</v>
      </c>
      <c r="C38" s="13" t="s">
        <v>65</v>
      </c>
      <c r="D38" s="36"/>
      <c r="E38" s="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f t="shared" si="6"/>
        <v>0</v>
      </c>
      <c r="S38" s="36">
        <f t="shared" si="7"/>
        <v>0</v>
      </c>
      <c r="T38" s="56" t="s">
        <v>88</v>
      </c>
      <c r="U38" s="34" t="s">
        <v>88</v>
      </c>
      <c r="V38" s="34" t="s">
        <v>88</v>
      </c>
      <c r="W38" s="6"/>
    </row>
    <row r="39" spans="1:23" ht="21" customHeight="1">
      <c r="A39" s="21">
        <v>4</v>
      </c>
      <c r="B39" s="27" t="s">
        <v>80</v>
      </c>
      <c r="C39" s="13" t="s">
        <v>66</v>
      </c>
      <c r="D39" s="36"/>
      <c r="E39" s="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f t="shared" si="6"/>
        <v>0</v>
      </c>
      <c r="S39" s="36">
        <f t="shared" si="7"/>
        <v>0</v>
      </c>
      <c r="T39" s="56" t="s">
        <v>88</v>
      </c>
      <c r="U39" s="34" t="s">
        <v>88</v>
      </c>
      <c r="V39" s="34" t="s">
        <v>88</v>
      </c>
      <c r="W39" s="6"/>
    </row>
    <row r="40" spans="1:23" ht="21" customHeight="1">
      <c r="A40" s="21">
        <v>4</v>
      </c>
      <c r="B40" s="27" t="s">
        <v>81</v>
      </c>
      <c r="C40" s="13" t="s">
        <v>67</v>
      </c>
      <c r="D40" s="36"/>
      <c r="E40" s="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>
        <f t="shared" si="6"/>
        <v>0</v>
      </c>
      <c r="S40" s="36">
        <f t="shared" si="7"/>
        <v>0</v>
      </c>
      <c r="T40" s="56" t="s">
        <v>88</v>
      </c>
      <c r="U40" s="34" t="s">
        <v>88</v>
      </c>
      <c r="V40" s="34" t="s">
        <v>88</v>
      </c>
      <c r="W40" s="6"/>
    </row>
    <row r="41" spans="1:23" s="2" customFormat="1" ht="21" customHeight="1">
      <c r="A41" s="24">
        <v>5</v>
      </c>
      <c r="B41" s="30"/>
      <c r="C41" s="16" t="s">
        <v>47</v>
      </c>
      <c r="D41" s="34">
        <f>SUM(D$42:D$48)</f>
        <v>0</v>
      </c>
      <c r="E41" s="5">
        <f aca="true" t="shared" si="10" ref="E41:W41">SUM(E$42:E$48)</f>
        <v>32000</v>
      </c>
      <c r="F41" s="34">
        <f t="shared" si="10"/>
        <v>0</v>
      </c>
      <c r="G41" s="34">
        <f t="shared" si="10"/>
        <v>0</v>
      </c>
      <c r="H41" s="34">
        <f>SUM(H$42:H$48)</f>
        <v>0</v>
      </c>
      <c r="I41" s="34">
        <f t="shared" si="10"/>
        <v>0</v>
      </c>
      <c r="J41" s="34">
        <f t="shared" si="10"/>
        <v>0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N41" s="34">
        <f t="shared" si="10"/>
        <v>0</v>
      </c>
      <c r="O41" s="34">
        <f t="shared" si="10"/>
        <v>0</v>
      </c>
      <c r="P41" s="34">
        <f t="shared" si="10"/>
        <v>0</v>
      </c>
      <c r="Q41" s="34">
        <f t="shared" si="10"/>
        <v>0</v>
      </c>
      <c r="R41" s="34">
        <f t="shared" si="6"/>
        <v>0</v>
      </c>
      <c r="S41" s="34">
        <f t="shared" si="7"/>
        <v>0</v>
      </c>
      <c r="T41" s="56">
        <v>0</v>
      </c>
      <c r="U41" s="34">
        <v>0</v>
      </c>
      <c r="V41" s="34">
        <f>(S41/E41)*100</f>
        <v>0</v>
      </c>
      <c r="W41" s="5">
        <f t="shared" si="10"/>
        <v>0</v>
      </c>
    </row>
    <row r="42" spans="1:23" ht="21" customHeight="1">
      <c r="A42" s="21">
        <v>5</v>
      </c>
      <c r="B42" s="27" t="s">
        <v>75</v>
      </c>
      <c r="C42" s="17" t="s">
        <v>85</v>
      </c>
      <c r="D42" s="36">
        <v>0</v>
      </c>
      <c r="E42" s="6">
        <v>32000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>
        <f t="shared" si="6"/>
        <v>0</v>
      </c>
      <c r="S42" s="36">
        <f t="shared" si="7"/>
        <v>0</v>
      </c>
      <c r="T42" s="56" t="s">
        <v>88</v>
      </c>
      <c r="U42" s="34" t="s">
        <v>88</v>
      </c>
      <c r="V42" s="34">
        <f>(S42/E42)*100</f>
        <v>0</v>
      </c>
      <c r="W42" s="6"/>
    </row>
    <row r="43" spans="1:23" s="2" customFormat="1" ht="21" customHeight="1">
      <c r="A43" s="21">
        <v>5</v>
      </c>
      <c r="B43" s="27" t="s">
        <v>76</v>
      </c>
      <c r="C43" s="13" t="s">
        <v>23</v>
      </c>
      <c r="D43" s="34"/>
      <c r="E43" s="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6">
        <f t="shared" si="6"/>
        <v>0</v>
      </c>
      <c r="S43" s="36">
        <f t="shared" si="7"/>
        <v>0</v>
      </c>
      <c r="T43" s="56" t="s">
        <v>88</v>
      </c>
      <c r="U43" s="34" t="s">
        <v>88</v>
      </c>
      <c r="V43" s="34" t="s">
        <v>88</v>
      </c>
      <c r="W43" s="5"/>
    </row>
    <row r="44" spans="1:23" ht="21" customHeight="1">
      <c r="A44" s="21">
        <v>5</v>
      </c>
      <c r="B44" s="27" t="s">
        <v>77</v>
      </c>
      <c r="C44" s="13" t="s">
        <v>24</v>
      </c>
      <c r="D44" s="36"/>
      <c r="E44" s="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>
        <f t="shared" si="6"/>
        <v>0</v>
      </c>
      <c r="S44" s="36">
        <f t="shared" si="7"/>
        <v>0</v>
      </c>
      <c r="T44" s="56" t="s">
        <v>88</v>
      </c>
      <c r="U44" s="34" t="s">
        <v>88</v>
      </c>
      <c r="V44" s="34" t="s">
        <v>88</v>
      </c>
      <c r="W44" s="6"/>
    </row>
    <row r="45" spans="1:23" ht="21" customHeight="1">
      <c r="A45" s="21">
        <v>5</v>
      </c>
      <c r="B45" s="27" t="s">
        <v>78</v>
      </c>
      <c r="C45" s="13" t="s">
        <v>86</v>
      </c>
      <c r="D45" s="36"/>
      <c r="E45" s="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>
        <f t="shared" si="6"/>
        <v>0</v>
      </c>
      <c r="S45" s="36">
        <f t="shared" si="7"/>
        <v>0</v>
      </c>
      <c r="T45" s="56" t="s">
        <v>88</v>
      </c>
      <c r="U45" s="34" t="s">
        <v>88</v>
      </c>
      <c r="V45" s="34" t="s">
        <v>88</v>
      </c>
      <c r="W45" s="6"/>
    </row>
    <row r="46" spans="1:23" ht="21" customHeight="1">
      <c r="A46" s="21">
        <v>5</v>
      </c>
      <c r="B46" s="27" t="s">
        <v>79</v>
      </c>
      <c r="C46" s="13" t="s">
        <v>68</v>
      </c>
      <c r="D46" s="36"/>
      <c r="E46" s="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>
        <f t="shared" si="6"/>
        <v>0</v>
      </c>
      <c r="S46" s="36">
        <f t="shared" si="7"/>
        <v>0</v>
      </c>
      <c r="T46" s="56" t="s">
        <v>88</v>
      </c>
      <c r="U46" s="34" t="s">
        <v>88</v>
      </c>
      <c r="V46" s="34" t="s">
        <v>88</v>
      </c>
      <c r="W46" s="6"/>
    </row>
    <row r="47" spans="1:23" ht="21" customHeight="1">
      <c r="A47" s="21">
        <v>5</v>
      </c>
      <c r="B47" s="27" t="s">
        <v>80</v>
      </c>
      <c r="C47" s="13" t="s">
        <v>25</v>
      </c>
      <c r="D47" s="36"/>
      <c r="E47" s="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>
        <f t="shared" si="6"/>
        <v>0</v>
      </c>
      <c r="S47" s="36">
        <f t="shared" si="7"/>
        <v>0</v>
      </c>
      <c r="T47" s="56" t="s">
        <v>88</v>
      </c>
      <c r="U47" s="34" t="s">
        <v>88</v>
      </c>
      <c r="V47" s="34" t="s">
        <v>88</v>
      </c>
      <c r="W47" s="6"/>
    </row>
    <row r="48" spans="1:23" ht="21" customHeight="1">
      <c r="A48" s="25">
        <v>5</v>
      </c>
      <c r="B48" s="27" t="s">
        <v>82</v>
      </c>
      <c r="C48" s="17" t="s">
        <v>48</v>
      </c>
      <c r="D48" s="36"/>
      <c r="E48" s="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>
        <f t="shared" si="6"/>
        <v>0</v>
      </c>
      <c r="S48" s="36">
        <f t="shared" si="7"/>
        <v>0</v>
      </c>
      <c r="T48" s="56" t="s">
        <v>88</v>
      </c>
      <c r="U48" s="34" t="s">
        <v>88</v>
      </c>
      <c r="V48" s="34" t="s">
        <v>88</v>
      </c>
      <c r="W48" s="6"/>
    </row>
    <row r="49" spans="1:23" s="2" customFormat="1" ht="21" customHeight="1">
      <c r="A49" s="23">
        <v>6</v>
      </c>
      <c r="B49" s="29"/>
      <c r="C49" s="15" t="s">
        <v>49</v>
      </c>
      <c r="D49" s="34">
        <f>SUM(D$50:D$58)</f>
        <v>673758325.8100001</v>
      </c>
      <c r="E49" s="5">
        <f aca="true" t="shared" si="11" ref="E49:W49">SUM(E$50:E$58)</f>
        <v>681548000</v>
      </c>
      <c r="F49" s="34">
        <f t="shared" si="11"/>
        <v>291776.3</v>
      </c>
      <c r="G49" s="34">
        <f t="shared" si="11"/>
        <v>0</v>
      </c>
      <c r="H49" s="34">
        <f t="shared" si="11"/>
        <v>22072367.55</v>
      </c>
      <c r="I49" s="34">
        <f t="shared" si="11"/>
        <v>4010727.87</v>
      </c>
      <c r="J49" s="34">
        <f t="shared" si="11"/>
        <v>45135701.71</v>
      </c>
      <c r="K49" s="34">
        <f t="shared" si="11"/>
        <v>40364660.71</v>
      </c>
      <c r="L49" s="34">
        <f t="shared" si="11"/>
        <v>37647731.559999995</v>
      </c>
      <c r="M49" s="34">
        <f t="shared" si="11"/>
        <v>33695694.15</v>
      </c>
      <c r="N49" s="34">
        <f t="shared" si="11"/>
        <v>32517907.29</v>
      </c>
      <c r="O49" s="34">
        <f t="shared" si="11"/>
        <v>11669040.48</v>
      </c>
      <c r="P49" s="34">
        <f t="shared" si="11"/>
        <v>19575196.13</v>
      </c>
      <c r="Q49" s="34">
        <f t="shared" si="11"/>
        <v>51301025.9</v>
      </c>
      <c r="R49" s="34">
        <f t="shared" si="6"/>
        <v>157240680.54</v>
      </c>
      <c r="S49" s="34">
        <f t="shared" si="7"/>
        <v>141041149.10999998</v>
      </c>
      <c r="T49" s="56">
        <f>(S49-R49)/R49*100</f>
        <v>-10.30237936796455</v>
      </c>
      <c r="U49" s="34">
        <f>(R49/D49)*100</f>
        <v>23.3378460074632</v>
      </c>
      <c r="V49" s="34">
        <f>(S49/E49)*100</f>
        <v>20.694235638575712</v>
      </c>
      <c r="W49" s="5">
        <f t="shared" si="11"/>
        <v>764179000</v>
      </c>
    </row>
    <row r="50" spans="1:23" ht="21" customHeight="1">
      <c r="A50" s="21">
        <v>6</v>
      </c>
      <c r="B50" s="27" t="s">
        <v>75</v>
      </c>
      <c r="C50" s="13" t="s">
        <v>26</v>
      </c>
      <c r="D50" s="36">
        <f>23002350.91+53411823.94+35718948.57+496630.94</f>
        <v>112629754.35999998</v>
      </c>
      <c r="E50" s="6">
        <v>56801000</v>
      </c>
      <c r="F50" s="36">
        <v>291776.3</v>
      </c>
      <c r="G50" s="36"/>
      <c r="H50" s="36">
        <v>96104.76</v>
      </c>
      <c r="I50" s="36"/>
      <c r="J50" s="36">
        <v>1382474.32</v>
      </c>
      <c r="K50" s="36">
        <v>0</v>
      </c>
      <c r="L50" s="36">
        <v>689973.1</v>
      </c>
      <c r="M50" s="36">
        <v>4135437.17</v>
      </c>
      <c r="N50" s="36">
        <v>829818.33</v>
      </c>
      <c r="O50" s="36">
        <v>1884484.38</v>
      </c>
      <c r="P50" s="36">
        <v>811361.06</v>
      </c>
      <c r="Q50" s="36">
        <v>17212385</v>
      </c>
      <c r="R50" s="36">
        <f t="shared" si="6"/>
        <v>4101507.87</v>
      </c>
      <c r="S50" s="36">
        <f t="shared" si="7"/>
        <v>23232306.55</v>
      </c>
      <c r="T50" s="57">
        <f>(S50-R50)/R50*100</f>
        <v>466.4333041984386</v>
      </c>
      <c r="U50" s="36">
        <f>(R50/D50)*100</f>
        <v>3.64158467121423</v>
      </c>
      <c r="V50" s="36">
        <f>(S50/E50)*100</f>
        <v>40.90122805936515</v>
      </c>
      <c r="W50" s="6">
        <v>52255000</v>
      </c>
    </row>
    <row r="51" spans="1:23" ht="21" customHeight="1">
      <c r="A51" s="21">
        <v>6</v>
      </c>
      <c r="B51" s="27" t="s">
        <v>76</v>
      </c>
      <c r="C51" s="13" t="s">
        <v>27</v>
      </c>
      <c r="D51" s="36"/>
      <c r="E51" s="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 t="shared" si="6"/>
        <v>0</v>
      </c>
      <c r="S51" s="36">
        <f t="shared" si="7"/>
        <v>0</v>
      </c>
      <c r="T51" s="57" t="s">
        <v>88</v>
      </c>
      <c r="U51" s="36" t="s">
        <v>88</v>
      </c>
      <c r="V51" s="36" t="s">
        <v>88</v>
      </c>
      <c r="W51" s="6"/>
    </row>
    <row r="52" spans="1:23" ht="21" customHeight="1">
      <c r="A52" s="21">
        <v>6</v>
      </c>
      <c r="B52" s="27" t="s">
        <v>77</v>
      </c>
      <c r="C52" s="13" t="s">
        <v>28</v>
      </c>
      <c r="D52" s="36"/>
      <c r="E52" s="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f t="shared" si="6"/>
        <v>0</v>
      </c>
      <c r="S52" s="36">
        <f t="shared" si="7"/>
        <v>0</v>
      </c>
      <c r="T52" s="57" t="s">
        <v>88</v>
      </c>
      <c r="U52" s="36" t="s">
        <v>88</v>
      </c>
      <c r="V52" s="36" t="s">
        <v>88</v>
      </c>
      <c r="W52" s="6"/>
    </row>
    <row r="53" spans="1:23" s="2" customFormat="1" ht="21" customHeight="1">
      <c r="A53" s="21">
        <v>6</v>
      </c>
      <c r="B53" s="27" t="s">
        <v>78</v>
      </c>
      <c r="C53" s="13" t="s">
        <v>29</v>
      </c>
      <c r="D53" s="36">
        <v>16000000</v>
      </c>
      <c r="E53" s="6">
        <v>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f t="shared" si="6"/>
        <v>0</v>
      </c>
      <c r="S53" s="36">
        <f t="shared" si="7"/>
        <v>0</v>
      </c>
      <c r="T53" s="57">
        <v>0</v>
      </c>
      <c r="U53" s="36">
        <f>(R53/D53)*100</f>
        <v>0</v>
      </c>
      <c r="V53" s="36">
        <v>0</v>
      </c>
      <c r="W53" s="5"/>
    </row>
    <row r="54" spans="1:23" ht="21" customHeight="1">
      <c r="A54" s="21">
        <v>6</v>
      </c>
      <c r="B54" s="27" t="s">
        <v>79</v>
      </c>
      <c r="C54" s="13" t="s">
        <v>30</v>
      </c>
      <c r="D54" s="36">
        <f>3451390.11+450626060.17+31420998.96</f>
        <v>485498449.24</v>
      </c>
      <c r="E54" s="6">
        <v>595377000</v>
      </c>
      <c r="F54" s="36"/>
      <c r="G54" s="36"/>
      <c r="H54" s="36">
        <v>21976262.79</v>
      </c>
      <c r="I54" s="36">
        <v>4010727.87</v>
      </c>
      <c r="J54" s="36">
        <v>40895295.09</v>
      </c>
      <c r="K54" s="36">
        <v>40248253.71</v>
      </c>
      <c r="L54" s="36">
        <v>35912637.58</v>
      </c>
      <c r="M54" s="36">
        <v>20719130.08</v>
      </c>
      <c r="N54" s="36">
        <v>30629231.77</v>
      </c>
      <c r="O54" s="36">
        <v>5969854.9</v>
      </c>
      <c r="P54" s="36">
        <v>18081076.95</v>
      </c>
      <c r="Q54" s="36">
        <v>31810354.97</v>
      </c>
      <c r="R54" s="36">
        <f t="shared" si="6"/>
        <v>147494504.18</v>
      </c>
      <c r="S54" s="36">
        <f t="shared" si="7"/>
        <v>102758321.53</v>
      </c>
      <c r="T54" s="57">
        <f>(S54-R54)/R54*100</f>
        <v>-30.330745473339576</v>
      </c>
      <c r="U54" s="36">
        <f>(R54/D54)*100</f>
        <v>30.38001551001617</v>
      </c>
      <c r="V54" s="36">
        <f>(S54/E54)*100</f>
        <v>17.25937037037037</v>
      </c>
      <c r="W54" s="6">
        <v>629600000</v>
      </c>
    </row>
    <row r="55" spans="1:23" ht="21" customHeight="1">
      <c r="A55" s="21">
        <v>6</v>
      </c>
      <c r="B55" s="27" t="s">
        <v>80</v>
      </c>
      <c r="C55" s="13" t="s">
        <v>31</v>
      </c>
      <c r="D55" s="36">
        <f>18251900.46</f>
        <v>18251900.46</v>
      </c>
      <c r="E55" s="6">
        <v>11000000</v>
      </c>
      <c r="F55" s="36"/>
      <c r="G55" s="36"/>
      <c r="H55" s="36"/>
      <c r="I55" s="36"/>
      <c r="J55" s="36">
        <v>19131.15</v>
      </c>
      <c r="K55" s="36">
        <v>24780</v>
      </c>
      <c r="L55" s="36">
        <v>829269.37</v>
      </c>
      <c r="M55" s="36">
        <v>54575</v>
      </c>
      <c r="N55" s="36">
        <v>984584.3</v>
      </c>
      <c r="O55" s="36">
        <v>663153.44</v>
      </c>
      <c r="P55" s="36">
        <v>620607.35</v>
      </c>
      <c r="Q55" s="36">
        <v>2001693.55</v>
      </c>
      <c r="R55" s="36">
        <f t="shared" si="6"/>
        <v>2453592.17</v>
      </c>
      <c r="S55" s="36">
        <f t="shared" si="7"/>
        <v>2744201.99</v>
      </c>
      <c r="T55" s="57">
        <f>(S55-R55)/R55*100</f>
        <v>11.844259349751688</v>
      </c>
      <c r="U55" s="36">
        <f>(R55/D55)*100</f>
        <v>13.442940779658406</v>
      </c>
      <c r="V55" s="36">
        <f>(S55/E55)*100</f>
        <v>24.94729081818182</v>
      </c>
      <c r="W55" s="6">
        <v>28000000</v>
      </c>
    </row>
    <row r="56" spans="1:23" s="2" customFormat="1" ht="21" customHeight="1">
      <c r="A56" s="21">
        <v>6</v>
      </c>
      <c r="B56" s="27" t="s">
        <v>81</v>
      </c>
      <c r="C56" s="13" t="s">
        <v>32</v>
      </c>
      <c r="D56" s="36">
        <f>3076898.44+14651084.74+18157646.41+5492592.16</f>
        <v>41378221.75</v>
      </c>
      <c r="E56" s="6">
        <v>18370000</v>
      </c>
      <c r="F56" s="36"/>
      <c r="G56" s="36"/>
      <c r="H56" s="36"/>
      <c r="I56" s="36"/>
      <c r="J56" s="36">
        <v>2838801.15</v>
      </c>
      <c r="K56" s="36">
        <v>91627</v>
      </c>
      <c r="L56" s="36">
        <v>215851.51</v>
      </c>
      <c r="M56" s="36">
        <v>8786551.9</v>
      </c>
      <c r="N56" s="36">
        <v>74272.89</v>
      </c>
      <c r="O56" s="36">
        <v>3151547.76</v>
      </c>
      <c r="P56" s="36">
        <v>62150.77</v>
      </c>
      <c r="Q56" s="36">
        <v>276592.38</v>
      </c>
      <c r="R56" s="36">
        <f t="shared" si="6"/>
        <v>3191076.3200000003</v>
      </c>
      <c r="S56" s="36">
        <f t="shared" si="7"/>
        <v>12306319.040000001</v>
      </c>
      <c r="T56" s="57">
        <f>(S56-R56)/R56*100</f>
        <v>285.64790703595577</v>
      </c>
      <c r="U56" s="36">
        <f>(R56/D56)*100</f>
        <v>7.711970657608069</v>
      </c>
      <c r="V56" s="36">
        <f>(S56/E56)*100</f>
        <v>66.99139379422972</v>
      </c>
      <c r="W56" s="6">
        <v>54324000</v>
      </c>
    </row>
    <row r="57" spans="1:23" ht="21" customHeight="1">
      <c r="A57" s="21">
        <v>6</v>
      </c>
      <c r="B57" s="27" t="s">
        <v>82</v>
      </c>
      <c r="C57" s="13" t="s">
        <v>50</v>
      </c>
      <c r="D57" s="36"/>
      <c r="E57" s="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>
        <f t="shared" si="6"/>
        <v>0</v>
      </c>
      <c r="S57" s="36">
        <f t="shared" si="7"/>
        <v>0</v>
      </c>
      <c r="T57" s="56" t="s">
        <v>88</v>
      </c>
      <c r="U57" s="34" t="s">
        <v>88</v>
      </c>
      <c r="V57" s="34" t="s">
        <v>88</v>
      </c>
      <c r="W57" s="6"/>
    </row>
    <row r="58" spans="1:23" ht="21" customHeight="1">
      <c r="A58" s="21">
        <v>6</v>
      </c>
      <c r="B58" s="27" t="s">
        <v>83</v>
      </c>
      <c r="C58" s="13" t="s">
        <v>33</v>
      </c>
      <c r="D58" s="36"/>
      <c r="E58" s="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>
        <f t="shared" si="6"/>
        <v>0</v>
      </c>
      <c r="S58" s="36">
        <f t="shared" si="7"/>
        <v>0</v>
      </c>
      <c r="T58" s="56" t="s">
        <v>88</v>
      </c>
      <c r="U58" s="34" t="s">
        <v>88</v>
      </c>
      <c r="V58" s="34" t="s">
        <v>88</v>
      </c>
      <c r="W58" s="6"/>
    </row>
    <row r="59" spans="1:23" s="2" customFormat="1" ht="21" customHeight="1">
      <c r="A59" s="23">
        <v>7</v>
      </c>
      <c r="B59" s="29"/>
      <c r="C59" s="15" t="s">
        <v>51</v>
      </c>
      <c r="D59" s="37">
        <f>SUM(D$60:D$62)</f>
        <v>0</v>
      </c>
      <c r="E59" s="7">
        <f>SUM(E$60:E$62)</f>
        <v>0</v>
      </c>
      <c r="F59" s="37">
        <f>SUM(F$60:F$62)</f>
        <v>0</v>
      </c>
      <c r="G59" s="37">
        <f aca="true" t="shared" si="12" ref="G59:N59">SUM(G$60:G$62)</f>
        <v>0</v>
      </c>
      <c r="H59" s="37">
        <f t="shared" si="12"/>
        <v>0</v>
      </c>
      <c r="I59" s="37">
        <f t="shared" si="12"/>
        <v>0</v>
      </c>
      <c r="J59" s="37">
        <f t="shared" si="12"/>
        <v>0</v>
      </c>
      <c r="K59" s="37">
        <f t="shared" si="12"/>
        <v>0</v>
      </c>
      <c r="L59" s="37">
        <f t="shared" si="12"/>
        <v>0</v>
      </c>
      <c r="M59" s="37">
        <f t="shared" si="12"/>
        <v>0</v>
      </c>
      <c r="N59" s="37">
        <f t="shared" si="12"/>
        <v>0</v>
      </c>
      <c r="O59" s="37">
        <f aca="true" t="shared" si="13" ref="O59:W59">SUM(O$60:O$62)</f>
        <v>0</v>
      </c>
      <c r="P59" s="37">
        <f t="shared" si="13"/>
        <v>0</v>
      </c>
      <c r="Q59" s="37">
        <f t="shared" si="13"/>
        <v>0</v>
      </c>
      <c r="R59" s="34">
        <f t="shared" si="6"/>
        <v>0</v>
      </c>
      <c r="S59" s="34">
        <f t="shared" si="7"/>
        <v>0</v>
      </c>
      <c r="T59" s="56">
        <v>0</v>
      </c>
      <c r="U59" s="34">
        <v>0</v>
      </c>
      <c r="V59" s="34">
        <v>0</v>
      </c>
      <c r="W59" s="7">
        <f t="shared" si="13"/>
        <v>0</v>
      </c>
    </row>
    <row r="60" spans="1:23" ht="24" customHeight="1">
      <c r="A60" s="21">
        <v>7</v>
      </c>
      <c r="B60" s="27" t="s">
        <v>75</v>
      </c>
      <c r="C60" s="18" t="s">
        <v>87</v>
      </c>
      <c r="D60" s="38"/>
      <c r="E60" s="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>
        <f t="shared" si="6"/>
        <v>0</v>
      </c>
      <c r="S60" s="36">
        <f t="shared" si="7"/>
        <v>0</v>
      </c>
      <c r="T60" s="56" t="s">
        <v>88</v>
      </c>
      <c r="U60" s="34" t="s">
        <v>88</v>
      </c>
      <c r="V60" s="34" t="s">
        <v>88</v>
      </c>
      <c r="W60" s="8"/>
    </row>
    <row r="61" spans="1:23" ht="21" customHeight="1">
      <c r="A61" s="21">
        <v>7</v>
      </c>
      <c r="B61" s="27" t="s">
        <v>76</v>
      </c>
      <c r="C61" s="13" t="s">
        <v>34</v>
      </c>
      <c r="D61" s="38"/>
      <c r="E61" s="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6">
        <f t="shared" si="6"/>
        <v>0</v>
      </c>
      <c r="S61" s="36">
        <f t="shared" si="7"/>
        <v>0</v>
      </c>
      <c r="T61" s="56" t="s">
        <v>88</v>
      </c>
      <c r="U61" s="34" t="s">
        <v>88</v>
      </c>
      <c r="V61" s="34" t="s">
        <v>88</v>
      </c>
      <c r="W61" s="8"/>
    </row>
    <row r="62" spans="1:23" ht="21" customHeight="1">
      <c r="A62" s="21">
        <v>7</v>
      </c>
      <c r="B62" s="27" t="s">
        <v>77</v>
      </c>
      <c r="C62" s="13" t="s">
        <v>23</v>
      </c>
      <c r="D62" s="38"/>
      <c r="E62" s="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6">
        <f t="shared" si="6"/>
        <v>0</v>
      </c>
      <c r="S62" s="36">
        <f t="shared" si="7"/>
        <v>0</v>
      </c>
      <c r="T62" s="56" t="s">
        <v>88</v>
      </c>
      <c r="U62" s="34" t="s">
        <v>88</v>
      </c>
      <c r="V62" s="34" t="s">
        <v>88</v>
      </c>
      <c r="W62" s="8"/>
    </row>
    <row r="63" spans="1:23" s="2" customFormat="1" ht="21" customHeight="1">
      <c r="A63" s="23">
        <v>8</v>
      </c>
      <c r="B63" s="29"/>
      <c r="C63" s="15" t="s">
        <v>52</v>
      </c>
      <c r="D63" s="37"/>
      <c r="E63" s="7">
        <f>SUM(E$64:E$65)</f>
        <v>0</v>
      </c>
      <c r="F63" s="37">
        <f aca="true" t="shared" si="14" ref="F63:W63">SUM(F$64:F$65)</f>
        <v>0</v>
      </c>
      <c r="G63" s="37">
        <f t="shared" si="14"/>
        <v>0</v>
      </c>
      <c r="H63" s="37">
        <f t="shared" si="14"/>
        <v>0</v>
      </c>
      <c r="I63" s="37">
        <f t="shared" si="14"/>
        <v>0</v>
      </c>
      <c r="J63" s="37">
        <f t="shared" si="14"/>
        <v>0</v>
      </c>
      <c r="K63" s="37">
        <f t="shared" si="14"/>
        <v>0</v>
      </c>
      <c r="L63" s="37">
        <f t="shared" si="14"/>
        <v>0</v>
      </c>
      <c r="M63" s="37">
        <f t="shared" si="14"/>
        <v>0</v>
      </c>
      <c r="N63" s="37">
        <f t="shared" si="14"/>
        <v>0</v>
      </c>
      <c r="O63" s="37">
        <f t="shared" si="14"/>
        <v>0</v>
      </c>
      <c r="P63" s="37">
        <f t="shared" si="14"/>
        <v>0</v>
      </c>
      <c r="Q63" s="37">
        <f t="shared" si="14"/>
        <v>0</v>
      </c>
      <c r="R63" s="34">
        <f t="shared" si="6"/>
        <v>0</v>
      </c>
      <c r="S63" s="34">
        <f t="shared" si="7"/>
        <v>0</v>
      </c>
      <c r="T63" s="56">
        <v>0</v>
      </c>
      <c r="U63" s="34">
        <v>0</v>
      </c>
      <c r="V63" s="34">
        <v>0</v>
      </c>
      <c r="W63" s="7">
        <f t="shared" si="14"/>
        <v>0</v>
      </c>
    </row>
    <row r="64" spans="1:23" ht="21" customHeight="1">
      <c r="A64" s="21">
        <v>8</v>
      </c>
      <c r="B64" s="27" t="s">
        <v>75</v>
      </c>
      <c r="C64" s="13" t="s">
        <v>53</v>
      </c>
      <c r="D64" s="38"/>
      <c r="E64" s="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6">
        <f t="shared" si="6"/>
        <v>0</v>
      </c>
      <c r="S64" s="36">
        <f t="shared" si="7"/>
        <v>0</v>
      </c>
      <c r="T64" s="56" t="s">
        <v>88</v>
      </c>
      <c r="U64" s="34" t="s">
        <v>88</v>
      </c>
      <c r="V64" s="34" t="s">
        <v>88</v>
      </c>
      <c r="W64" s="8"/>
    </row>
    <row r="65" spans="1:23" ht="21" customHeight="1">
      <c r="A65" s="21">
        <v>8</v>
      </c>
      <c r="B65" s="27" t="s">
        <v>76</v>
      </c>
      <c r="C65" s="13" t="s">
        <v>54</v>
      </c>
      <c r="D65" s="38"/>
      <c r="E65" s="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6">
        <f t="shared" si="6"/>
        <v>0</v>
      </c>
      <c r="S65" s="36">
        <f t="shared" si="7"/>
        <v>0</v>
      </c>
      <c r="T65" s="56" t="s">
        <v>88</v>
      </c>
      <c r="U65" s="34" t="s">
        <v>88</v>
      </c>
      <c r="V65" s="34" t="s">
        <v>88</v>
      </c>
      <c r="W65" s="8"/>
    </row>
    <row r="66" spans="1:23" s="2" customFormat="1" ht="21" customHeight="1">
      <c r="A66" s="23">
        <v>9</v>
      </c>
      <c r="B66" s="29"/>
      <c r="C66" s="15" t="s">
        <v>55</v>
      </c>
      <c r="D66" s="37">
        <f>SUM(D$67:D$74)</f>
        <v>0</v>
      </c>
      <c r="E66" s="7">
        <f>SUM(E$67:E$74)</f>
        <v>0</v>
      </c>
      <c r="F66" s="37">
        <f aca="true" t="shared" si="15" ref="F66:W66">SUM(F$67:F$74)</f>
        <v>0</v>
      </c>
      <c r="G66" s="37">
        <f t="shared" si="15"/>
        <v>0</v>
      </c>
      <c r="H66" s="37">
        <f t="shared" si="15"/>
        <v>0</v>
      </c>
      <c r="I66" s="37">
        <f t="shared" si="15"/>
        <v>0</v>
      </c>
      <c r="J66" s="37">
        <f t="shared" si="15"/>
        <v>0</v>
      </c>
      <c r="K66" s="37">
        <f t="shared" si="15"/>
        <v>0</v>
      </c>
      <c r="L66" s="37">
        <f t="shared" si="15"/>
        <v>0</v>
      </c>
      <c r="M66" s="37">
        <f t="shared" si="15"/>
        <v>0</v>
      </c>
      <c r="N66" s="37">
        <f t="shared" si="15"/>
        <v>0</v>
      </c>
      <c r="O66" s="37">
        <f t="shared" si="15"/>
        <v>0</v>
      </c>
      <c r="P66" s="37">
        <f t="shared" si="15"/>
        <v>0</v>
      </c>
      <c r="Q66" s="37">
        <f t="shared" si="15"/>
        <v>0</v>
      </c>
      <c r="R66" s="34">
        <f t="shared" si="6"/>
        <v>0</v>
      </c>
      <c r="S66" s="34">
        <f t="shared" si="7"/>
        <v>0</v>
      </c>
      <c r="T66" s="56">
        <v>0</v>
      </c>
      <c r="U66" s="34">
        <v>0</v>
      </c>
      <c r="V66" s="34">
        <v>0</v>
      </c>
      <c r="W66" s="7">
        <f t="shared" si="15"/>
        <v>0</v>
      </c>
    </row>
    <row r="67" spans="1:23" ht="21" customHeight="1">
      <c r="A67" s="21">
        <v>9</v>
      </c>
      <c r="B67" s="27" t="s">
        <v>75</v>
      </c>
      <c r="C67" s="13" t="s">
        <v>56</v>
      </c>
      <c r="D67" s="38"/>
      <c r="E67" s="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6">
        <f t="shared" si="6"/>
        <v>0</v>
      </c>
      <c r="S67" s="36">
        <f t="shared" si="7"/>
        <v>0</v>
      </c>
      <c r="T67" s="56" t="s">
        <v>88</v>
      </c>
      <c r="U67" s="34" t="s">
        <v>88</v>
      </c>
      <c r="V67" s="34" t="s">
        <v>88</v>
      </c>
      <c r="W67" s="8"/>
    </row>
    <row r="68" spans="1:23" ht="21" customHeight="1">
      <c r="A68" s="25">
        <v>9</v>
      </c>
      <c r="B68" s="31" t="s">
        <v>76</v>
      </c>
      <c r="C68" s="17" t="s">
        <v>57</v>
      </c>
      <c r="D68" s="38"/>
      <c r="E68" s="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6">
        <f t="shared" si="6"/>
        <v>0</v>
      </c>
      <c r="S68" s="36">
        <f t="shared" si="7"/>
        <v>0</v>
      </c>
      <c r="T68" s="56" t="s">
        <v>88</v>
      </c>
      <c r="U68" s="34" t="s">
        <v>88</v>
      </c>
      <c r="V68" s="34" t="s">
        <v>88</v>
      </c>
      <c r="W68" s="8"/>
    </row>
    <row r="69" spans="1:23" ht="21" customHeight="1">
      <c r="A69" s="21">
        <v>9</v>
      </c>
      <c r="B69" s="27" t="s">
        <v>77</v>
      </c>
      <c r="C69" s="13" t="s">
        <v>58</v>
      </c>
      <c r="D69" s="38"/>
      <c r="E69" s="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6">
        <f t="shared" si="6"/>
        <v>0</v>
      </c>
      <c r="S69" s="36">
        <f t="shared" si="7"/>
        <v>0</v>
      </c>
      <c r="T69" s="56" t="s">
        <v>88</v>
      </c>
      <c r="U69" s="34" t="s">
        <v>88</v>
      </c>
      <c r="V69" s="34" t="s">
        <v>88</v>
      </c>
      <c r="W69" s="8"/>
    </row>
    <row r="70" spans="1:23" ht="21" customHeight="1">
      <c r="A70" s="25">
        <v>9</v>
      </c>
      <c r="B70" s="31" t="s">
        <v>79</v>
      </c>
      <c r="C70" s="17" t="s">
        <v>59</v>
      </c>
      <c r="D70" s="38"/>
      <c r="E70" s="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6">
        <f t="shared" si="6"/>
        <v>0</v>
      </c>
      <c r="S70" s="36">
        <f t="shared" si="7"/>
        <v>0</v>
      </c>
      <c r="T70" s="56" t="s">
        <v>88</v>
      </c>
      <c r="U70" s="34" t="s">
        <v>88</v>
      </c>
      <c r="V70" s="34" t="s">
        <v>88</v>
      </c>
      <c r="W70" s="8"/>
    </row>
    <row r="71" spans="1:23" ht="21" customHeight="1">
      <c r="A71" s="21">
        <v>9</v>
      </c>
      <c r="B71" s="27" t="s">
        <v>80</v>
      </c>
      <c r="C71" s="13" t="s">
        <v>60</v>
      </c>
      <c r="D71" s="38"/>
      <c r="E71" s="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6">
        <f t="shared" si="6"/>
        <v>0</v>
      </c>
      <c r="S71" s="36">
        <f t="shared" si="7"/>
        <v>0</v>
      </c>
      <c r="T71" s="56" t="s">
        <v>88</v>
      </c>
      <c r="U71" s="34" t="s">
        <v>88</v>
      </c>
      <c r="V71" s="34" t="s">
        <v>88</v>
      </c>
      <c r="W71" s="8"/>
    </row>
    <row r="72" spans="1:23" ht="21" customHeight="1">
      <c r="A72" s="21">
        <v>9</v>
      </c>
      <c r="B72" s="31" t="s">
        <v>81</v>
      </c>
      <c r="C72" s="13" t="s">
        <v>61</v>
      </c>
      <c r="D72" s="38"/>
      <c r="E72" s="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6">
        <f t="shared" si="6"/>
        <v>0</v>
      </c>
      <c r="S72" s="36">
        <f t="shared" si="7"/>
        <v>0</v>
      </c>
      <c r="T72" s="56" t="s">
        <v>88</v>
      </c>
      <c r="U72" s="34" t="s">
        <v>88</v>
      </c>
      <c r="V72" s="34" t="s">
        <v>88</v>
      </c>
      <c r="W72" s="8"/>
    </row>
    <row r="73" spans="1:23" ht="21" customHeight="1">
      <c r="A73" s="25">
        <v>9</v>
      </c>
      <c r="B73" s="27" t="s">
        <v>82</v>
      </c>
      <c r="C73" s="17" t="s">
        <v>62</v>
      </c>
      <c r="D73" s="38"/>
      <c r="E73" s="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6">
        <f t="shared" si="6"/>
        <v>0</v>
      </c>
      <c r="S73" s="36">
        <f t="shared" si="7"/>
        <v>0</v>
      </c>
      <c r="T73" s="56" t="s">
        <v>88</v>
      </c>
      <c r="U73" s="34" t="s">
        <v>88</v>
      </c>
      <c r="V73" s="34" t="s">
        <v>88</v>
      </c>
      <c r="W73" s="8"/>
    </row>
    <row r="74" spans="1:23" s="9" customFormat="1" ht="21" customHeight="1" thickBot="1">
      <c r="A74" s="10">
        <v>9</v>
      </c>
      <c r="B74" s="32" t="s">
        <v>83</v>
      </c>
      <c r="C74" s="19" t="s">
        <v>63</v>
      </c>
      <c r="D74" s="39"/>
      <c r="E74" s="11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>
        <f t="shared" si="6"/>
        <v>0</v>
      </c>
      <c r="S74" s="39">
        <f t="shared" si="7"/>
        <v>0</v>
      </c>
      <c r="T74" s="58" t="s">
        <v>88</v>
      </c>
      <c r="U74" s="39"/>
      <c r="V74" s="39"/>
      <c r="W74" s="11"/>
    </row>
    <row r="75" spans="3:10" ht="21" customHeight="1">
      <c r="C75" s="46" t="s">
        <v>73</v>
      </c>
      <c r="D75" s="46"/>
      <c r="E75" s="46"/>
      <c r="F75" s="46"/>
      <c r="G75" s="46"/>
      <c r="H75" s="46"/>
      <c r="I75" s="46"/>
      <c r="J75" s="46"/>
    </row>
    <row r="76" spans="3:12" ht="21" customHeight="1">
      <c r="C76" s="40" t="s">
        <v>74</v>
      </c>
      <c r="D76" s="40"/>
      <c r="E76" s="40"/>
      <c r="F76" s="40"/>
      <c r="G76" s="40"/>
      <c r="H76" s="40"/>
      <c r="I76" s="40"/>
      <c r="J76" s="40"/>
      <c r="K76" s="40"/>
      <c r="L76" s="40"/>
    </row>
  </sheetData>
  <sheetProtection/>
  <mergeCells count="17">
    <mergeCell ref="A5:C5"/>
    <mergeCell ref="D3:D4"/>
    <mergeCell ref="A3:C4"/>
    <mergeCell ref="W3:W4"/>
    <mergeCell ref="E3:E4"/>
    <mergeCell ref="F3:G3"/>
    <mergeCell ref="U3:V3"/>
    <mergeCell ref="C76:L76"/>
    <mergeCell ref="C1:V1"/>
    <mergeCell ref="N3:O3"/>
    <mergeCell ref="P3:Q3"/>
    <mergeCell ref="R3:S3"/>
    <mergeCell ref="T3:T4"/>
    <mergeCell ref="H3:I3"/>
    <mergeCell ref="J3:K3"/>
    <mergeCell ref="L3:M3"/>
    <mergeCell ref="C75:J75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0" r:id="rId1"/>
  <ignoredErrors>
    <ignoredError sqref="B7:B11 B12:B14 B16:B22 B24:B32 B34:B40 B42:B48 B50:B58 B60:B62 B64:B65 B67:B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user</cp:lastModifiedBy>
  <cp:lastPrinted>2021-06-29T13:20:41Z</cp:lastPrinted>
  <dcterms:created xsi:type="dcterms:W3CDTF">2006-02-08T13:34:16Z</dcterms:created>
  <dcterms:modified xsi:type="dcterms:W3CDTF">2021-07-28T19:04:32Z</dcterms:modified>
  <cp:category/>
  <cp:version/>
  <cp:contentType/>
  <cp:contentStatus/>
</cp:coreProperties>
</file>